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3395" windowHeight="11820"/>
  </bookViews>
  <sheets>
    <sheet name="Vývojová deska pro PANSKOU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61" i="1"/>
  <c r="L60"/>
  <c r="K61" s="1"/>
  <c r="J57"/>
  <c r="L56"/>
  <c r="K57" s="1"/>
  <c r="L57" s="1"/>
  <c r="K52"/>
  <c r="J52"/>
  <c r="I52"/>
  <c r="L52" s="1"/>
  <c r="K51"/>
  <c r="J51"/>
  <c r="I51"/>
  <c r="L51" s="1"/>
  <c r="K50"/>
  <c r="J50"/>
  <c r="I50"/>
  <c r="L50" s="1"/>
  <c r="K49"/>
  <c r="J49"/>
  <c r="I49"/>
  <c r="L49" s="1"/>
  <c r="K48"/>
  <c r="J48"/>
  <c r="I48"/>
  <c r="L48" s="1"/>
  <c r="K47"/>
  <c r="J47"/>
  <c r="J53" s="1"/>
  <c r="I47"/>
  <c r="L47" s="1"/>
  <c r="L53" s="1"/>
  <c r="L46"/>
  <c r="J41"/>
  <c r="J40"/>
  <c r="J43" s="1"/>
  <c r="L39"/>
  <c r="K41" s="1"/>
  <c r="L41" s="1"/>
  <c r="K34"/>
  <c r="L34" s="1"/>
  <c r="J34"/>
  <c r="K33"/>
  <c r="L33" s="1"/>
  <c r="J33"/>
  <c r="L32"/>
  <c r="K32"/>
  <c r="J32"/>
  <c r="L31"/>
  <c r="K31"/>
  <c r="J31"/>
  <c r="K30"/>
  <c r="L30" s="1"/>
  <c r="J30"/>
  <c r="L29"/>
  <c r="K29"/>
  <c r="J29"/>
  <c r="L28"/>
  <c r="K28"/>
  <c r="J28"/>
  <c r="L27"/>
  <c r="K27"/>
  <c r="J27"/>
  <c r="K26"/>
  <c r="L26" s="1"/>
  <c r="J26"/>
  <c r="L25"/>
  <c r="K25"/>
  <c r="J25"/>
  <c r="L24"/>
  <c r="K24"/>
  <c r="J24"/>
  <c r="L23"/>
  <c r="K23"/>
  <c r="J23"/>
  <c r="K22"/>
  <c r="L22" s="1"/>
  <c r="J22"/>
  <c r="L21"/>
  <c r="K21"/>
  <c r="J21"/>
  <c r="L20"/>
  <c r="K20"/>
  <c r="J20"/>
  <c r="L19"/>
  <c r="K19"/>
  <c r="J19"/>
  <c r="K18"/>
  <c r="L18" s="1"/>
  <c r="J18"/>
  <c r="L17"/>
  <c r="K17"/>
  <c r="J17"/>
  <c r="L16"/>
  <c r="K16"/>
  <c r="J16"/>
  <c r="L15"/>
  <c r="K15"/>
  <c r="J15"/>
  <c r="K14"/>
  <c r="L14" s="1"/>
  <c r="J14"/>
  <c r="L13"/>
  <c r="K13"/>
  <c r="J13"/>
  <c r="L12"/>
  <c r="K12"/>
  <c r="J12"/>
  <c r="L11"/>
  <c r="K11"/>
  <c r="J11"/>
  <c r="K10"/>
  <c r="L10" s="1"/>
  <c r="J10"/>
  <c r="L9"/>
  <c r="K9"/>
  <c r="J9"/>
  <c r="L8"/>
  <c r="K8"/>
  <c r="J8"/>
  <c r="L7"/>
  <c r="K7"/>
  <c r="J7"/>
  <c r="K6"/>
  <c r="L6" s="1"/>
  <c r="J6"/>
  <c r="L5"/>
  <c r="K5"/>
  <c r="J5"/>
  <c r="L4"/>
  <c r="K4"/>
  <c r="J4"/>
  <c r="L3"/>
  <c r="K3"/>
  <c r="J3"/>
  <c r="J36" s="1"/>
  <c r="L36" l="1"/>
  <c r="L61"/>
  <c r="K40"/>
  <c r="L40" s="1"/>
  <c r="L43" s="1"/>
</calcChain>
</file>

<file path=xl/sharedStrings.xml><?xml version="1.0" encoding="utf-8"?>
<sst xmlns="http://schemas.openxmlformats.org/spreadsheetml/2006/main" count="174" uniqueCount="134">
  <si>
    <t>Hodnota</t>
  </si>
  <si>
    <t>Součástka</t>
  </si>
  <si>
    <t>Pouzdro</t>
  </si>
  <si>
    <t>Index</t>
  </si>
  <si>
    <t>GME Kod</t>
  </si>
  <si>
    <t>C1</t>
  </si>
  <si>
    <t>470uF/35V</t>
  </si>
  <si>
    <t>470uF/10V</t>
  </si>
  <si>
    <t>123-723</t>
  </si>
  <si>
    <t>123-159</t>
  </si>
  <si>
    <t>C4, C6</t>
  </si>
  <si>
    <t>10x16 RM5</t>
  </si>
  <si>
    <t>6,3X11 RM5</t>
  </si>
  <si>
    <t>C2, C5</t>
  </si>
  <si>
    <t>100nF</t>
  </si>
  <si>
    <t>121-414</t>
  </si>
  <si>
    <t>C3</t>
  </si>
  <si>
    <t>470pF</t>
  </si>
  <si>
    <t>SMD 1206</t>
  </si>
  <si>
    <t>905-108</t>
  </si>
  <si>
    <t>10uF</t>
  </si>
  <si>
    <t>C14, C7</t>
  </si>
  <si>
    <t>C12, C13</t>
  </si>
  <si>
    <t>22pF</t>
  </si>
  <si>
    <t>C8,9,10,11</t>
  </si>
  <si>
    <t>0,1uF</t>
  </si>
  <si>
    <t>R1</t>
  </si>
  <si>
    <t>3k6</t>
  </si>
  <si>
    <t>R2</t>
  </si>
  <si>
    <t>1k2</t>
  </si>
  <si>
    <t>10k</t>
  </si>
  <si>
    <t>R3, R4, R5</t>
  </si>
  <si>
    <t>R6</t>
  </si>
  <si>
    <t>R10</t>
  </si>
  <si>
    <t>47R</t>
  </si>
  <si>
    <t>R11</t>
  </si>
  <si>
    <t>1k5</t>
  </si>
  <si>
    <t>R12,13,14,15</t>
  </si>
  <si>
    <t>1k</t>
  </si>
  <si>
    <t>0207</t>
  </si>
  <si>
    <t>R16-32</t>
  </si>
  <si>
    <t>D1</t>
  </si>
  <si>
    <t>GREEN</t>
  </si>
  <si>
    <t>1N4007</t>
  </si>
  <si>
    <t>DO41</t>
  </si>
  <si>
    <t>D2, D6</t>
  </si>
  <si>
    <t>D8-D11</t>
  </si>
  <si>
    <t>RED</t>
  </si>
  <si>
    <t>960-285</t>
  </si>
  <si>
    <t>960-286</t>
  </si>
  <si>
    <t>220-002</t>
  </si>
  <si>
    <t>120R</t>
  </si>
  <si>
    <t>110-051</t>
  </si>
  <si>
    <t>900-191</t>
  </si>
  <si>
    <t>110-077</t>
  </si>
  <si>
    <t>110-041</t>
  </si>
  <si>
    <t>110-073</t>
  </si>
  <si>
    <t>110-097</t>
  </si>
  <si>
    <t>110-075</t>
  </si>
  <si>
    <t>110-086</t>
  </si>
  <si>
    <t>123-002</t>
  </si>
  <si>
    <t>4x7 RM1,5</t>
  </si>
  <si>
    <t>120-180</t>
  </si>
  <si>
    <t>RM5</t>
  </si>
  <si>
    <t>123-457</t>
  </si>
  <si>
    <t>4x5 RM1,5</t>
  </si>
  <si>
    <t>L1</t>
  </si>
  <si>
    <t>220uH</t>
  </si>
  <si>
    <t>611-132</t>
  </si>
  <si>
    <t>10k Trimr</t>
  </si>
  <si>
    <t>112-440</t>
  </si>
  <si>
    <t>P1</t>
  </si>
  <si>
    <t>PT10</t>
  </si>
  <si>
    <t>T1</t>
  </si>
  <si>
    <t>BC337</t>
  </si>
  <si>
    <t>210-018</t>
  </si>
  <si>
    <t>Q1</t>
  </si>
  <si>
    <t>8Mhz</t>
  </si>
  <si>
    <t>131-073</t>
  </si>
  <si>
    <t>S1-S3</t>
  </si>
  <si>
    <t>P-B1720B</t>
  </si>
  <si>
    <t>630-138</t>
  </si>
  <si>
    <t>X3</t>
  </si>
  <si>
    <t>USB B</t>
  </si>
  <si>
    <t>832-120</t>
  </si>
  <si>
    <t>CAN1</t>
  </si>
  <si>
    <t>CAN 9 Z 90</t>
  </si>
  <si>
    <t>801-041</t>
  </si>
  <si>
    <t>JP1, 2</t>
  </si>
  <si>
    <t>2,54mm</t>
  </si>
  <si>
    <t>JUM1</t>
  </si>
  <si>
    <t>S1G20S</t>
  </si>
  <si>
    <t>J1</t>
  </si>
  <si>
    <t>K1</t>
  </si>
  <si>
    <t>PC-GK2.1</t>
  </si>
  <si>
    <t>806-312</t>
  </si>
  <si>
    <t>ARK210/2EX</t>
  </si>
  <si>
    <t>5mm</t>
  </si>
  <si>
    <t>SD</t>
  </si>
  <si>
    <t>Micro SD</t>
  </si>
  <si>
    <t>823-036</t>
  </si>
  <si>
    <t>S2G50</t>
  </si>
  <si>
    <t>832-029</t>
  </si>
  <si>
    <t>Počet ks [1 deska]</t>
  </si>
  <si>
    <t>SOKL 14</t>
  </si>
  <si>
    <t>823-026</t>
  </si>
  <si>
    <t>SOKL 28U</t>
  </si>
  <si>
    <t>823-001</t>
  </si>
  <si>
    <t>GME</t>
  </si>
  <si>
    <t>eBay</t>
  </si>
  <si>
    <t>index</t>
  </si>
  <si>
    <t>součástka</t>
  </si>
  <si>
    <t>pouzdro</t>
  </si>
  <si>
    <t>Počet ks[ 1deska]</t>
  </si>
  <si>
    <t>Cena [1 deska]</t>
  </si>
  <si>
    <t>TME</t>
  </si>
  <si>
    <t>Cena GME s DPH:</t>
  </si>
  <si>
    <t>Cena eBay s DPH</t>
  </si>
  <si>
    <t>MCP23S17</t>
  </si>
  <si>
    <t>PIC32MX250F128D</t>
  </si>
  <si>
    <t>MCP4922</t>
  </si>
  <si>
    <t>MC34063AD</t>
  </si>
  <si>
    <t>MAX3232CSE</t>
  </si>
  <si>
    <t>KA78RM33R</t>
  </si>
  <si>
    <t>Cena TME s DPH:</t>
  </si>
  <si>
    <t>Výroba DPS V číně</t>
  </si>
  <si>
    <t>DPS</t>
  </si>
  <si>
    <t>821-083</t>
  </si>
  <si>
    <t>Počet ks [N desek]:</t>
  </si>
  <si>
    <t>Enkoder</t>
  </si>
  <si>
    <t>BNC Konektor</t>
  </si>
  <si>
    <t>Jedna s DPH:</t>
  </si>
  <si>
    <t>Náklady na výrobu celkové:</t>
  </si>
  <si>
    <t>Cena součástky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</si>
</sst>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2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5" xfId="0" applyNumberFormat="1" applyBorder="1" applyAlignment="1"/>
    <xf numFmtId="0" fontId="0" fillId="0" borderId="5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quotePrefix="1" applyNumberForma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4"/>
  <sheetViews>
    <sheetView tabSelected="1" zoomScale="85" zoomScaleNormal="85" workbookViewId="0">
      <selection activeCell="M64" sqref="M64"/>
    </sheetView>
  </sheetViews>
  <sheetFormatPr defaultRowHeight="15"/>
  <cols>
    <col min="1" max="1" width="6.140625" style="1" bestFit="1" customWidth="1"/>
    <col min="2" max="2" width="11.85546875" style="1" bestFit="1" customWidth="1"/>
    <col min="3" max="3" width="17.28515625" style="1" bestFit="1" customWidth="1"/>
    <col min="4" max="4" width="1.28515625" style="1" customWidth="1"/>
    <col min="5" max="5" width="11" style="1" bestFit="1" customWidth="1"/>
    <col min="6" max="6" width="9" style="1" bestFit="1" customWidth="1"/>
    <col min="7" max="7" width="1.85546875" style="1" customWidth="1"/>
    <col min="8" max="8" width="17.85546875" style="1" bestFit="1" customWidth="1"/>
    <col min="9" max="9" width="15.28515625" style="3" bestFit="1" customWidth="1"/>
    <col min="10" max="10" width="14.7109375" style="3" bestFit="1" customWidth="1"/>
    <col min="11" max="11" width="18.5703125" style="1" bestFit="1" customWidth="1"/>
    <col min="12" max="12" width="11.5703125" style="1" bestFit="1" customWidth="1"/>
    <col min="13" max="13" width="11.28515625" bestFit="1" customWidth="1"/>
    <col min="15" max="15" width="14.140625" bestFit="1" customWidth="1"/>
    <col min="16" max="16" width="12.85546875" bestFit="1" customWidth="1"/>
    <col min="20" max="20" width="9.7109375" bestFit="1" customWidth="1"/>
  </cols>
  <sheetData>
    <row r="1" spans="1:12" ht="23.25">
      <c r="A1" s="26" t="s">
        <v>108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4" t="s">
        <v>3</v>
      </c>
      <c r="B2" s="4" t="s">
        <v>1</v>
      </c>
      <c r="C2" s="4" t="s">
        <v>0</v>
      </c>
      <c r="D2" s="4"/>
      <c r="E2" s="7" t="s">
        <v>2</v>
      </c>
      <c r="F2" s="4" t="s">
        <v>4</v>
      </c>
      <c r="G2" s="4"/>
      <c r="H2" s="17" t="s">
        <v>103</v>
      </c>
      <c r="I2" s="18" t="s">
        <v>133</v>
      </c>
      <c r="J2" s="18" t="s">
        <v>114</v>
      </c>
      <c r="K2" s="19" t="s">
        <v>128</v>
      </c>
      <c r="L2" s="20">
        <v>18</v>
      </c>
    </row>
    <row r="3" spans="1:12">
      <c r="A3" s="4">
        <v>1</v>
      </c>
      <c r="B3" s="4" t="s">
        <v>5</v>
      </c>
      <c r="C3" s="4" t="s">
        <v>6</v>
      </c>
      <c r="D3" s="4"/>
      <c r="E3" s="7" t="s">
        <v>11</v>
      </c>
      <c r="F3" s="4" t="s">
        <v>9</v>
      </c>
      <c r="G3" s="4"/>
      <c r="H3" s="8">
        <v>1</v>
      </c>
      <c r="I3" s="6">
        <v>5.15</v>
      </c>
      <c r="J3" s="6">
        <f>I3*H3</f>
        <v>5.15</v>
      </c>
      <c r="K3" s="8">
        <f>H3*$L$2</f>
        <v>18</v>
      </c>
      <c r="L3" s="5">
        <f>I3*K3</f>
        <v>92.7</v>
      </c>
    </row>
    <row r="4" spans="1:12">
      <c r="A4" s="4">
        <v>2</v>
      </c>
      <c r="B4" s="4" t="s">
        <v>10</v>
      </c>
      <c r="C4" s="4" t="s">
        <v>7</v>
      </c>
      <c r="D4" s="4"/>
      <c r="E4" s="7" t="s">
        <v>12</v>
      </c>
      <c r="F4" s="4" t="s">
        <v>8</v>
      </c>
      <c r="G4" s="4"/>
      <c r="H4" s="8">
        <v>2</v>
      </c>
      <c r="I4" s="6">
        <v>2.1</v>
      </c>
      <c r="J4" s="6">
        <f t="shared" ref="J4:J34" si="0">I4*H4</f>
        <v>4.2</v>
      </c>
      <c r="K4" s="8">
        <f>H4*$L$2</f>
        <v>36</v>
      </c>
      <c r="L4" s="5">
        <f t="shared" ref="L4:L34" si="1">I4*K4</f>
        <v>75.600000000000009</v>
      </c>
    </row>
    <row r="5" spans="1:12">
      <c r="A5" s="4">
        <v>3</v>
      </c>
      <c r="B5" s="4" t="s">
        <v>13</v>
      </c>
      <c r="C5" s="4" t="s">
        <v>14</v>
      </c>
      <c r="D5" s="4"/>
      <c r="E5" s="7" t="s">
        <v>63</v>
      </c>
      <c r="F5" s="4" t="s">
        <v>15</v>
      </c>
      <c r="G5" s="4"/>
      <c r="H5" s="8">
        <v>2</v>
      </c>
      <c r="I5" s="6">
        <v>1.68</v>
      </c>
      <c r="J5" s="6">
        <f t="shared" si="0"/>
        <v>3.36</v>
      </c>
      <c r="K5" s="8">
        <f>H5*$L$2</f>
        <v>36</v>
      </c>
      <c r="L5" s="5">
        <f t="shared" si="1"/>
        <v>60.48</v>
      </c>
    </row>
    <row r="6" spans="1:12">
      <c r="A6" s="4">
        <v>4</v>
      </c>
      <c r="B6" s="4" t="s">
        <v>16</v>
      </c>
      <c r="C6" s="4" t="s">
        <v>17</v>
      </c>
      <c r="D6" s="4"/>
      <c r="E6" s="7" t="s">
        <v>18</v>
      </c>
      <c r="F6" s="4" t="s">
        <v>19</v>
      </c>
      <c r="G6" s="4"/>
      <c r="H6" s="8">
        <v>1</v>
      </c>
      <c r="I6" s="6">
        <v>1.37</v>
      </c>
      <c r="J6" s="6">
        <f t="shared" si="0"/>
        <v>1.37</v>
      </c>
      <c r="K6" s="8">
        <f>H6*$L$2</f>
        <v>18</v>
      </c>
      <c r="L6" s="5">
        <f t="shared" si="1"/>
        <v>24.660000000000004</v>
      </c>
    </row>
    <row r="7" spans="1:12">
      <c r="A7" s="4">
        <v>5</v>
      </c>
      <c r="B7" s="4" t="s">
        <v>21</v>
      </c>
      <c r="C7" s="4" t="s">
        <v>20</v>
      </c>
      <c r="D7" s="4"/>
      <c r="E7" s="7" t="s">
        <v>65</v>
      </c>
      <c r="F7" s="4" t="s">
        <v>64</v>
      </c>
      <c r="G7" s="4"/>
      <c r="H7" s="8">
        <v>2</v>
      </c>
      <c r="I7" s="6">
        <v>2.91</v>
      </c>
      <c r="J7" s="6">
        <f t="shared" si="0"/>
        <v>5.82</v>
      </c>
      <c r="K7" s="8">
        <f>H7*$L$2</f>
        <v>36</v>
      </c>
      <c r="L7" s="5">
        <f t="shared" si="1"/>
        <v>104.76</v>
      </c>
    </row>
    <row r="8" spans="1:12">
      <c r="A8" s="4">
        <v>6</v>
      </c>
      <c r="B8" s="4" t="s">
        <v>22</v>
      </c>
      <c r="C8" s="4" t="s">
        <v>23</v>
      </c>
      <c r="D8" s="4"/>
      <c r="E8" s="7" t="s">
        <v>63</v>
      </c>
      <c r="F8" s="4" t="s">
        <v>62</v>
      </c>
      <c r="G8" s="4"/>
      <c r="H8" s="8">
        <v>2</v>
      </c>
      <c r="I8" s="6">
        <v>2.2400000000000002</v>
      </c>
      <c r="J8" s="6">
        <f t="shared" si="0"/>
        <v>4.4800000000000004</v>
      </c>
      <c r="K8" s="8">
        <f>H8*$L$2</f>
        <v>36</v>
      </c>
      <c r="L8" s="5">
        <f t="shared" si="1"/>
        <v>80.640000000000015</v>
      </c>
    </row>
    <row r="9" spans="1:12">
      <c r="A9" s="4">
        <v>7</v>
      </c>
      <c r="B9" s="4" t="s">
        <v>24</v>
      </c>
      <c r="C9" s="4" t="s">
        <v>25</v>
      </c>
      <c r="D9" s="4"/>
      <c r="E9" s="7" t="s">
        <v>61</v>
      </c>
      <c r="F9" s="4" t="s">
        <v>60</v>
      </c>
      <c r="G9" s="4"/>
      <c r="H9" s="8">
        <v>4</v>
      </c>
      <c r="I9" s="6">
        <v>0.8</v>
      </c>
      <c r="J9" s="6">
        <f t="shared" si="0"/>
        <v>3.2</v>
      </c>
      <c r="K9" s="8">
        <f>H9*$L$2</f>
        <v>72</v>
      </c>
      <c r="L9" s="5">
        <f t="shared" si="1"/>
        <v>57.6</v>
      </c>
    </row>
    <row r="10" spans="1:12">
      <c r="A10" s="4">
        <v>8</v>
      </c>
      <c r="B10" s="4" t="s">
        <v>26</v>
      </c>
      <c r="C10" s="4" t="s">
        <v>27</v>
      </c>
      <c r="D10" s="4"/>
      <c r="E10" s="7" t="s">
        <v>39</v>
      </c>
      <c r="F10" s="4" t="s">
        <v>59</v>
      </c>
      <c r="G10" s="4"/>
      <c r="H10" s="8">
        <v>1</v>
      </c>
      <c r="I10" s="6">
        <v>2.2400000000000002</v>
      </c>
      <c r="J10" s="6">
        <f t="shared" si="0"/>
        <v>2.2400000000000002</v>
      </c>
      <c r="K10" s="8">
        <f>H10*$L$2</f>
        <v>18</v>
      </c>
      <c r="L10" s="5">
        <f t="shared" si="1"/>
        <v>40.320000000000007</v>
      </c>
    </row>
    <row r="11" spans="1:12">
      <c r="A11" s="4">
        <v>9</v>
      </c>
      <c r="B11" s="4" t="s">
        <v>28</v>
      </c>
      <c r="C11" s="4" t="s">
        <v>29</v>
      </c>
      <c r="D11" s="4"/>
      <c r="E11" s="7" t="s">
        <v>39</v>
      </c>
      <c r="F11" s="4" t="s">
        <v>58</v>
      </c>
      <c r="G11" s="4"/>
      <c r="H11" s="8">
        <v>1</v>
      </c>
      <c r="I11" s="6">
        <v>2.2400000000000002</v>
      </c>
      <c r="J11" s="6">
        <f t="shared" si="0"/>
        <v>2.2400000000000002</v>
      </c>
      <c r="K11" s="8">
        <f t="shared" ref="K11:K34" si="2">H11*$L$2</f>
        <v>18</v>
      </c>
      <c r="L11" s="5">
        <f t="shared" si="1"/>
        <v>40.320000000000007</v>
      </c>
    </row>
    <row r="12" spans="1:12">
      <c r="A12" s="4">
        <v>10</v>
      </c>
      <c r="B12" s="4" t="s">
        <v>31</v>
      </c>
      <c r="C12" s="4" t="s">
        <v>30</v>
      </c>
      <c r="D12" s="4"/>
      <c r="E12" s="7" t="s">
        <v>39</v>
      </c>
      <c r="F12" s="4" t="s">
        <v>57</v>
      </c>
      <c r="G12" s="4"/>
      <c r="H12" s="8">
        <v>3</v>
      </c>
      <c r="I12" s="6">
        <v>0.47</v>
      </c>
      <c r="J12" s="6">
        <f t="shared" si="0"/>
        <v>1.41</v>
      </c>
      <c r="K12" s="8">
        <f t="shared" si="2"/>
        <v>54</v>
      </c>
      <c r="L12" s="5">
        <f t="shared" si="1"/>
        <v>25.38</v>
      </c>
    </row>
    <row r="13" spans="1:12">
      <c r="A13" s="4">
        <v>11</v>
      </c>
      <c r="B13" s="4" t="s">
        <v>32</v>
      </c>
      <c r="C13" s="4" t="s">
        <v>38</v>
      </c>
      <c r="D13" s="4"/>
      <c r="E13" s="7" t="s">
        <v>39</v>
      </c>
      <c r="F13" s="4" t="s">
        <v>56</v>
      </c>
      <c r="G13" s="4"/>
      <c r="H13" s="8">
        <v>1</v>
      </c>
      <c r="I13" s="5">
        <v>2.2400000000000002</v>
      </c>
      <c r="J13" s="6">
        <f t="shared" si="0"/>
        <v>2.2400000000000002</v>
      </c>
      <c r="K13" s="8">
        <f t="shared" si="2"/>
        <v>18</v>
      </c>
      <c r="L13" s="5">
        <f t="shared" si="1"/>
        <v>40.320000000000007</v>
      </c>
    </row>
    <row r="14" spans="1:12">
      <c r="A14" s="4">
        <v>12</v>
      </c>
      <c r="B14" s="4" t="s">
        <v>33</v>
      </c>
      <c r="C14" s="4" t="s">
        <v>34</v>
      </c>
      <c r="D14" s="4"/>
      <c r="E14" s="7" t="s">
        <v>39</v>
      </c>
      <c r="F14" s="4" t="s">
        <v>55</v>
      </c>
      <c r="G14" s="4"/>
      <c r="H14" s="8">
        <v>1</v>
      </c>
      <c r="I14" s="6">
        <v>2.2400000000000002</v>
      </c>
      <c r="J14" s="6">
        <f t="shared" si="0"/>
        <v>2.2400000000000002</v>
      </c>
      <c r="K14" s="8">
        <f t="shared" si="2"/>
        <v>18</v>
      </c>
      <c r="L14" s="5">
        <f t="shared" si="1"/>
        <v>40.320000000000007</v>
      </c>
    </row>
    <row r="15" spans="1:12">
      <c r="A15" s="4">
        <v>13</v>
      </c>
      <c r="B15" s="4" t="s">
        <v>35</v>
      </c>
      <c r="C15" s="4" t="s">
        <v>36</v>
      </c>
      <c r="D15" s="4"/>
      <c r="E15" s="7" t="s">
        <v>39</v>
      </c>
      <c r="F15" s="4" t="s">
        <v>54</v>
      </c>
      <c r="G15" s="4"/>
      <c r="H15" s="8">
        <v>1</v>
      </c>
      <c r="I15" s="6">
        <v>2.2400000000000002</v>
      </c>
      <c r="J15" s="6">
        <f t="shared" si="0"/>
        <v>2.2400000000000002</v>
      </c>
      <c r="K15" s="8">
        <f t="shared" si="2"/>
        <v>18</v>
      </c>
      <c r="L15" s="5">
        <f t="shared" si="1"/>
        <v>40.320000000000007</v>
      </c>
    </row>
    <row r="16" spans="1:12">
      <c r="A16" s="4">
        <v>14</v>
      </c>
      <c r="B16" s="4" t="s">
        <v>37</v>
      </c>
      <c r="C16" s="4" t="s">
        <v>38</v>
      </c>
      <c r="D16" s="4"/>
      <c r="E16" s="7" t="s">
        <v>18</v>
      </c>
      <c r="F16" s="4" t="s">
        <v>53</v>
      </c>
      <c r="G16" s="4"/>
      <c r="H16" s="8">
        <v>4</v>
      </c>
      <c r="I16" s="6">
        <v>0.37</v>
      </c>
      <c r="J16" s="6">
        <f t="shared" si="0"/>
        <v>1.48</v>
      </c>
      <c r="K16" s="8">
        <f t="shared" si="2"/>
        <v>72</v>
      </c>
      <c r="L16" s="5">
        <f t="shared" si="1"/>
        <v>26.64</v>
      </c>
    </row>
    <row r="17" spans="1:12">
      <c r="A17" s="8">
        <v>15</v>
      </c>
      <c r="B17" s="9" t="s">
        <v>40</v>
      </c>
      <c r="C17" s="8" t="s">
        <v>51</v>
      </c>
      <c r="D17" s="8"/>
      <c r="E17" s="10" t="s">
        <v>39</v>
      </c>
      <c r="F17" s="8" t="s">
        <v>52</v>
      </c>
      <c r="G17" s="8"/>
      <c r="H17" s="8">
        <v>16</v>
      </c>
      <c r="I17" s="6">
        <v>0.41</v>
      </c>
      <c r="J17" s="6">
        <f t="shared" si="0"/>
        <v>6.56</v>
      </c>
      <c r="K17" s="8">
        <f t="shared" si="2"/>
        <v>288</v>
      </c>
      <c r="L17" s="5">
        <f t="shared" si="1"/>
        <v>118.08</v>
      </c>
    </row>
    <row r="18" spans="1:12">
      <c r="A18" s="4">
        <v>16</v>
      </c>
      <c r="B18" s="4" t="s">
        <v>41</v>
      </c>
      <c r="C18" s="4" t="s">
        <v>42</v>
      </c>
      <c r="D18" s="4"/>
      <c r="E18" s="7" t="s">
        <v>18</v>
      </c>
      <c r="F18" s="4" t="s">
        <v>48</v>
      </c>
      <c r="G18" s="4"/>
      <c r="H18" s="8">
        <v>1</v>
      </c>
      <c r="I18" s="6">
        <v>2.2400000000000002</v>
      </c>
      <c r="J18" s="6">
        <f t="shared" si="0"/>
        <v>2.2400000000000002</v>
      </c>
      <c r="K18" s="8">
        <f t="shared" si="2"/>
        <v>18</v>
      </c>
      <c r="L18" s="5">
        <f t="shared" si="1"/>
        <v>40.320000000000007</v>
      </c>
    </row>
    <row r="19" spans="1:12">
      <c r="A19" s="4">
        <v>17</v>
      </c>
      <c r="B19" s="4" t="s">
        <v>45</v>
      </c>
      <c r="C19" s="4" t="s">
        <v>43</v>
      </c>
      <c r="D19" s="4"/>
      <c r="E19" s="7" t="s">
        <v>44</v>
      </c>
      <c r="F19" s="4" t="s">
        <v>50</v>
      </c>
      <c r="G19" s="4"/>
      <c r="H19" s="8">
        <v>2</v>
      </c>
      <c r="I19" s="6">
        <v>0.56000000000000005</v>
      </c>
      <c r="J19" s="6">
        <f t="shared" si="0"/>
        <v>1.1200000000000001</v>
      </c>
      <c r="K19" s="8">
        <f t="shared" si="2"/>
        <v>36</v>
      </c>
      <c r="L19" s="5">
        <f t="shared" si="1"/>
        <v>20.160000000000004</v>
      </c>
    </row>
    <row r="20" spans="1:12">
      <c r="A20" s="4">
        <v>18</v>
      </c>
      <c r="B20" s="4" t="s">
        <v>46</v>
      </c>
      <c r="C20" s="4" t="s">
        <v>47</v>
      </c>
      <c r="D20" s="4"/>
      <c r="E20" s="7" t="s">
        <v>18</v>
      </c>
      <c r="F20" s="4" t="s">
        <v>49</v>
      </c>
      <c r="G20" s="4"/>
      <c r="H20" s="8">
        <v>4</v>
      </c>
      <c r="I20" s="6">
        <v>1.9</v>
      </c>
      <c r="J20" s="6">
        <f t="shared" si="0"/>
        <v>7.6</v>
      </c>
      <c r="K20" s="8">
        <f t="shared" si="2"/>
        <v>72</v>
      </c>
      <c r="L20" s="5">
        <f t="shared" si="1"/>
        <v>136.79999999999998</v>
      </c>
    </row>
    <row r="21" spans="1:12">
      <c r="A21" s="4">
        <v>19</v>
      </c>
      <c r="B21" s="4" t="s">
        <v>66</v>
      </c>
      <c r="C21" s="4" t="s">
        <v>67</v>
      </c>
      <c r="D21" s="4"/>
      <c r="E21" s="7"/>
      <c r="F21" s="4" t="s">
        <v>68</v>
      </c>
      <c r="G21" s="4"/>
      <c r="H21" s="8">
        <v>1</v>
      </c>
      <c r="I21" s="6">
        <v>25</v>
      </c>
      <c r="J21" s="6">
        <f t="shared" si="0"/>
        <v>25</v>
      </c>
      <c r="K21" s="8">
        <f t="shared" si="2"/>
        <v>18</v>
      </c>
      <c r="L21" s="5">
        <f t="shared" si="1"/>
        <v>450</v>
      </c>
    </row>
    <row r="22" spans="1:12">
      <c r="A22" s="4">
        <v>20</v>
      </c>
      <c r="B22" s="4" t="s">
        <v>71</v>
      </c>
      <c r="C22" s="4" t="s">
        <v>69</v>
      </c>
      <c r="D22" s="4"/>
      <c r="E22" s="7" t="s">
        <v>72</v>
      </c>
      <c r="F22" s="4" t="s">
        <v>70</v>
      </c>
      <c r="G22" s="4"/>
      <c r="H22" s="8">
        <v>1</v>
      </c>
      <c r="I22" s="6">
        <v>5.04</v>
      </c>
      <c r="J22" s="6">
        <f t="shared" si="0"/>
        <v>5.04</v>
      </c>
      <c r="K22" s="8">
        <f t="shared" si="2"/>
        <v>18</v>
      </c>
      <c r="L22" s="5">
        <f t="shared" si="1"/>
        <v>90.72</v>
      </c>
    </row>
    <row r="23" spans="1:12">
      <c r="A23" s="4">
        <v>21</v>
      </c>
      <c r="B23" s="4" t="s">
        <v>73</v>
      </c>
      <c r="C23" s="4" t="s">
        <v>74</v>
      </c>
      <c r="D23" s="4"/>
      <c r="E23" s="7"/>
      <c r="F23" s="4" t="s">
        <v>75</v>
      </c>
      <c r="G23" s="4"/>
      <c r="H23" s="8">
        <v>1</v>
      </c>
      <c r="I23" s="6">
        <v>1.34</v>
      </c>
      <c r="J23" s="6">
        <f t="shared" si="0"/>
        <v>1.34</v>
      </c>
      <c r="K23" s="8">
        <f t="shared" si="2"/>
        <v>18</v>
      </c>
      <c r="L23" s="5">
        <f t="shared" si="1"/>
        <v>24.12</v>
      </c>
    </row>
    <row r="24" spans="1:12">
      <c r="A24" s="4">
        <v>22</v>
      </c>
      <c r="B24" s="4" t="s">
        <v>76</v>
      </c>
      <c r="C24" s="4" t="s">
        <v>77</v>
      </c>
      <c r="D24" s="4"/>
      <c r="E24" s="7"/>
      <c r="F24" s="4" t="s">
        <v>78</v>
      </c>
      <c r="G24" s="4"/>
      <c r="H24" s="8">
        <v>1</v>
      </c>
      <c r="I24" s="6">
        <v>9.07</v>
      </c>
      <c r="J24" s="6">
        <f t="shared" si="0"/>
        <v>9.07</v>
      </c>
      <c r="K24" s="8">
        <f t="shared" si="2"/>
        <v>18</v>
      </c>
      <c r="L24" s="5">
        <f t="shared" si="1"/>
        <v>163.26</v>
      </c>
    </row>
    <row r="25" spans="1:12">
      <c r="A25" s="4">
        <v>23</v>
      </c>
      <c r="B25" s="4" t="s">
        <v>79</v>
      </c>
      <c r="C25" s="4" t="s">
        <v>80</v>
      </c>
      <c r="D25" s="4"/>
      <c r="E25" s="7"/>
      <c r="F25" s="4" t="s">
        <v>81</v>
      </c>
      <c r="G25" s="4"/>
      <c r="H25" s="8">
        <v>3</v>
      </c>
      <c r="I25" s="6">
        <v>3.15</v>
      </c>
      <c r="J25" s="6">
        <f t="shared" si="0"/>
        <v>9.4499999999999993</v>
      </c>
      <c r="K25" s="8">
        <f t="shared" si="2"/>
        <v>54</v>
      </c>
      <c r="L25" s="5">
        <f t="shared" si="1"/>
        <v>170.1</v>
      </c>
    </row>
    <row r="26" spans="1:12">
      <c r="A26" s="4">
        <v>24</v>
      </c>
      <c r="B26" s="4" t="s">
        <v>82</v>
      </c>
      <c r="C26" s="4" t="s">
        <v>83</v>
      </c>
      <c r="D26" s="4"/>
      <c r="E26" s="7"/>
      <c r="F26" s="4" t="s">
        <v>84</v>
      </c>
      <c r="G26" s="4"/>
      <c r="H26" s="8">
        <v>1</v>
      </c>
      <c r="I26" s="6">
        <v>8.18</v>
      </c>
      <c r="J26" s="6">
        <f t="shared" si="0"/>
        <v>8.18</v>
      </c>
      <c r="K26" s="8">
        <f t="shared" si="2"/>
        <v>18</v>
      </c>
      <c r="L26" s="5">
        <f t="shared" si="1"/>
        <v>147.24</v>
      </c>
    </row>
    <row r="27" spans="1:12">
      <c r="A27" s="4">
        <v>25</v>
      </c>
      <c r="B27" s="4" t="s">
        <v>85</v>
      </c>
      <c r="C27" s="4" t="s">
        <v>86</v>
      </c>
      <c r="D27" s="4"/>
      <c r="E27" s="7"/>
      <c r="F27" s="4" t="s">
        <v>87</v>
      </c>
      <c r="G27" s="4"/>
      <c r="H27" s="8">
        <v>1</v>
      </c>
      <c r="I27" s="6">
        <v>11.31</v>
      </c>
      <c r="J27" s="6">
        <f t="shared" si="0"/>
        <v>11.31</v>
      </c>
      <c r="K27" s="8">
        <f t="shared" si="2"/>
        <v>18</v>
      </c>
      <c r="L27" s="5">
        <f t="shared" si="1"/>
        <v>203.58</v>
      </c>
    </row>
    <row r="28" spans="1:12">
      <c r="A28" s="4">
        <v>26</v>
      </c>
      <c r="B28" s="4" t="s">
        <v>88</v>
      </c>
      <c r="C28" s="4" t="s">
        <v>101</v>
      </c>
      <c r="D28" s="4"/>
      <c r="E28" s="7" t="s">
        <v>89</v>
      </c>
      <c r="F28" s="4" t="s">
        <v>102</v>
      </c>
      <c r="G28" s="4"/>
      <c r="H28" s="8">
        <v>1</v>
      </c>
      <c r="I28" s="6">
        <v>12.43</v>
      </c>
      <c r="J28" s="6">
        <f t="shared" si="0"/>
        <v>12.43</v>
      </c>
      <c r="K28" s="8">
        <f t="shared" si="2"/>
        <v>18</v>
      </c>
      <c r="L28" s="5">
        <f t="shared" si="1"/>
        <v>223.74</v>
      </c>
    </row>
    <row r="29" spans="1:12">
      <c r="A29" s="4">
        <v>27</v>
      </c>
      <c r="B29" s="4" t="s">
        <v>90</v>
      </c>
      <c r="C29" s="4" t="s">
        <v>91</v>
      </c>
      <c r="D29" s="4"/>
      <c r="E29" s="7" t="s">
        <v>89</v>
      </c>
      <c r="F29" s="4" t="s">
        <v>102</v>
      </c>
      <c r="G29" s="4"/>
      <c r="H29" s="4">
        <v>1</v>
      </c>
      <c r="I29" s="5">
        <v>6.16</v>
      </c>
      <c r="J29" s="6">
        <f t="shared" si="0"/>
        <v>6.16</v>
      </c>
      <c r="K29" s="8">
        <f t="shared" si="2"/>
        <v>18</v>
      </c>
      <c r="L29" s="5">
        <f t="shared" si="1"/>
        <v>110.88</v>
      </c>
    </row>
    <row r="30" spans="1:12">
      <c r="A30" s="4">
        <v>28</v>
      </c>
      <c r="B30" s="4" t="s">
        <v>92</v>
      </c>
      <c r="C30" s="4" t="s">
        <v>94</v>
      </c>
      <c r="D30" s="4"/>
      <c r="E30" s="7"/>
      <c r="F30" s="4" t="s">
        <v>95</v>
      </c>
      <c r="G30" s="4"/>
      <c r="H30" s="4">
        <v>1</v>
      </c>
      <c r="I30" s="5">
        <v>5.25</v>
      </c>
      <c r="J30" s="6">
        <f t="shared" si="0"/>
        <v>5.25</v>
      </c>
      <c r="K30" s="8">
        <f t="shared" si="2"/>
        <v>18</v>
      </c>
      <c r="L30" s="5">
        <f t="shared" si="1"/>
        <v>94.5</v>
      </c>
    </row>
    <row r="31" spans="1:12">
      <c r="A31" s="4">
        <v>29</v>
      </c>
      <c r="B31" s="4" t="s">
        <v>93</v>
      </c>
      <c r="C31" s="4" t="s">
        <v>96</v>
      </c>
      <c r="D31" s="4"/>
      <c r="E31" s="7" t="s">
        <v>97</v>
      </c>
      <c r="F31" s="4" t="s">
        <v>127</v>
      </c>
      <c r="G31" s="4"/>
      <c r="H31" s="4">
        <v>1</v>
      </c>
      <c r="I31" s="5">
        <v>3.7</v>
      </c>
      <c r="J31" s="6">
        <f t="shared" si="0"/>
        <v>3.7</v>
      </c>
      <c r="K31" s="8">
        <f t="shared" si="2"/>
        <v>18</v>
      </c>
      <c r="L31" s="5">
        <f t="shared" si="1"/>
        <v>66.600000000000009</v>
      </c>
    </row>
    <row r="32" spans="1:12">
      <c r="A32" s="4">
        <v>30</v>
      </c>
      <c r="B32" s="4" t="s">
        <v>98</v>
      </c>
      <c r="C32" s="4" t="s">
        <v>99</v>
      </c>
      <c r="D32" s="4"/>
      <c r="E32" s="7"/>
      <c r="F32" s="4" t="s">
        <v>100</v>
      </c>
      <c r="G32" s="4"/>
      <c r="H32" s="4">
        <v>1</v>
      </c>
      <c r="I32" s="5">
        <v>30.34</v>
      </c>
      <c r="J32" s="6">
        <f t="shared" si="0"/>
        <v>30.34</v>
      </c>
      <c r="K32" s="8">
        <f t="shared" si="2"/>
        <v>18</v>
      </c>
      <c r="L32" s="5">
        <f t="shared" si="1"/>
        <v>546.12</v>
      </c>
    </row>
    <row r="33" spans="1:20">
      <c r="A33" s="4">
        <v>31</v>
      </c>
      <c r="B33" s="4" t="s">
        <v>104</v>
      </c>
      <c r="C33" s="4" t="s">
        <v>104</v>
      </c>
      <c r="D33" s="4"/>
      <c r="E33" s="7"/>
      <c r="F33" s="4" t="s">
        <v>107</v>
      </c>
      <c r="G33" s="4"/>
      <c r="H33" s="4">
        <v>1</v>
      </c>
      <c r="I33" s="5">
        <v>1.79</v>
      </c>
      <c r="J33" s="6">
        <f t="shared" si="0"/>
        <v>1.79</v>
      </c>
      <c r="K33" s="8">
        <f t="shared" si="2"/>
        <v>18</v>
      </c>
      <c r="L33" s="5">
        <f t="shared" si="1"/>
        <v>32.22</v>
      </c>
    </row>
    <row r="34" spans="1:20">
      <c r="A34" s="4">
        <v>32</v>
      </c>
      <c r="B34" s="4" t="s">
        <v>106</v>
      </c>
      <c r="C34" s="4" t="s">
        <v>106</v>
      </c>
      <c r="D34" s="4"/>
      <c r="E34" s="7"/>
      <c r="F34" s="4" t="s">
        <v>105</v>
      </c>
      <c r="G34" s="4"/>
      <c r="H34" s="4">
        <v>1</v>
      </c>
      <c r="I34" s="5">
        <v>3.7</v>
      </c>
      <c r="J34" s="6">
        <f t="shared" si="0"/>
        <v>3.7</v>
      </c>
      <c r="K34" s="8">
        <f t="shared" si="2"/>
        <v>18</v>
      </c>
      <c r="L34" s="5">
        <f t="shared" si="1"/>
        <v>66.600000000000009</v>
      </c>
    </row>
    <row r="35" spans="1:20">
      <c r="A35" s="4"/>
      <c r="B35" s="4"/>
      <c r="C35" s="4"/>
      <c r="D35" s="4"/>
      <c r="E35" s="7"/>
      <c r="F35" s="4"/>
      <c r="G35" s="4"/>
      <c r="H35" s="4"/>
      <c r="I35" s="5"/>
      <c r="J35" s="5"/>
      <c r="K35" s="4"/>
      <c r="L35" s="4"/>
    </row>
    <row r="36" spans="1:20">
      <c r="A36" s="4"/>
      <c r="B36" s="4"/>
      <c r="C36" s="4"/>
      <c r="D36" s="4"/>
      <c r="E36" s="4"/>
      <c r="F36" s="4"/>
      <c r="G36" s="4"/>
      <c r="H36" s="4" t="s">
        <v>131</v>
      </c>
      <c r="I36" s="5"/>
      <c r="J36" s="16">
        <f>SUM(J3:J34)</f>
        <v>191.95</v>
      </c>
      <c r="K36" s="4" t="s">
        <v>116</v>
      </c>
      <c r="L36" s="11">
        <f>SUM(L3:L34)</f>
        <v>3455.1</v>
      </c>
      <c r="M36" s="2"/>
      <c r="O36" s="2"/>
      <c r="T36" s="2"/>
    </row>
    <row r="38" spans="1:20" ht="23.25">
      <c r="A38" s="12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</row>
    <row r="39" spans="1:20">
      <c r="A39" s="4" t="s">
        <v>110</v>
      </c>
      <c r="B39" s="4" t="s">
        <v>111</v>
      </c>
      <c r="C39" s="4" t="s">
        <v>0</v>
      </c>
      <c r="D39" s="4"/>
      <c r="E39" s="4" t="s">
        <v>112</v>
      </c>
      <c r="F39" s="4"/>
      <c r="G39" s="4"/>
      <c r="H39" s="21" t="s">
        <v>113</v>
      </c>
      <c r="I39" s="18" t="s">
        <v>133</v>
      </c>
      <c r="J39" s="18" t="s">
        <v>114</v>
      </c>
      <c r="K39" s="19" t="s">
        <v>128</v>
      </c>
      <c r="L39" s="20">
        <f>L2</f>
        <v>18</v>
      </c>
    </row>
    <row r="40" spans="1:20">
      <c r="A40" s="4">
        <v>1</v>
      </c>
      <c r="B40" s="4"/>
      <c r="C40" s="4" t="s">
        <v>130</v>
      </c>
      <c r="D40" s="4"/>
      <c r="E40" s="4"/>
      <c r="F40" s="4"/>
      <c r="G40" s="4"/>
      <c r="H40" s="4">
        <v>2</v>
      </c>
      <c r="I40" s="5">
        <v>17.98</v>
      </c>
      <c r="J40" s="5">
        <f>I40*H40</f>
        <v>35.96</v>
      </c>
      <c r="K40" s="4">
        <f>$L$39*H40</f>
        <v>36</v>
      </c>
      <c r="L40" s="5">
        <f>I40*K40</f>
        <v>647.28</v>
      </c>
    </row>
    <row r="41" spans="1:20">
      <c r="A41" s="4">
        <v>2</v>
      </c>
      <c r="B41" s="4"/>
      <c r="C41" s="4" t="s">
        <v>129</v>
      </c>
      <c r="D41" s="4"/>
      <c r="E41" s="4"/>
      <c r="F41" s="4"/>
      <c r="G41" s="4"/>
      <c r="H41" s="4">
        <v>1</v>
      </c>
      <c r="I41" s="5">
        <v>10.15</v>
      </c>
      <c r="J41" s="5">
        <f>I41*H41</f>
        <v>10.15</v>
      </c>
      <c r="K41" s="4">
        <f>$L$39*H41</f>
        <v>18</v>
      </c>
      <c r="L41" s="5">
        <f>I41*K41</f>
        <v>182.70000000000002</v>
      </c>
    </row>
    <row r="42" spans="1:20">
      <c r="A42" s="4"/>
      <c r="B42" s="4"/>
      <c r="C42" s="4"/>
      <c r="D42" s="4"/>
      <c r="E42" s="4"/>
      <c r="F42" s="4"/>
      <c r="G42" s="4"/>
      <c r="H42" s="4"/>
      <c r="I42" s="5"/>
      <c r="J42" s="5"/>
      <c r="K42" s="4"/>
      <c r="L42" s="5"/>
    </row>
    <row r="43" spans="1:20">
      <c r="A43" s="4"/>
      <c r="B43" s="4"/>
      <c r="C43" s="4"/>
      <c r="D43" s="4"/>
      <c r="E43" s="4"/>
      <c r="F43" s="4"/>
      <c r="G43" s="4"/>
      <c r="H43" s="4" t="s">
        <v>131</v>
      </c>
      <c r="I43" s="5"/>
      <c r="J43" s="16">
        <f>SUM(J40:J41)</f>
        <v>46.11</v>
      </c>
      <c r="K43" s="4" t="s">
        <v>117</v>
      </c>
      <c r="L43" s="11">
        <f>SUM(L40:L41)</f>
        <v>829.98</v>
      </c>
      <c r="M43" s="2"/>
    </row>
    <row r="45" spans="1:20" ht="23.25">
      <c r="A45" s="12" t="s">
        <v>115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4"/>
    </row>
    <row r="46" spans="1:20">
      <c r="A46" s="4" t="s">
        <v>110</v>
      </c>
      <c r="B46" s="4" t="s">
        <v>111</v>
      </c>
      <c r="C46" s="4" t="s">
        <v>0</v>
      </c>
      <c r="D46" s="4"/>
      <c r="E46" s="4" t="s">
        <v>112</v>
      </c>
      <c r="F46" s="4"/>
      <c r="G46" s="4"/>
      <c r="H46" s="21" t="s">
        <v>113</v>
      </c>
      <c r="I46" s="18" t="s">
        <v>133</v>
      </c>
      <c r="J46" s="18" t="s">
        <v>114</v>
      </c>
      <c r="K46" s="19" t="s">
        <v>128</v>
      </c>
      <c r="L46" s="20">
        <f>L2</f>
        <v>18</v>
      </c>
    </row>
    <row r="47" spans="1:20">
      <c r="A47" s="4">
        <v>1</v>
      </c>
      <c r="B47" s="4"/>
      <c r="C47" s="4" t="s">
        <v>118</v>
      </c>
      <c r="D47" s="4"/>
      <c r="E47" s="4"/>
      <c r="F47" s="4"/>
      <c r="G47" s="4"/>
      <c r="H47" s="4">
        <v>1</v>
      </c>
      <c r="I47" s="5">
        <f>23.91*1.21</f>
        <v>28.931100000000001</v>
      </c>
      <c r="J47" s="5">
        <f>I47*H47</f>
        <v>28.931100000000001</v>
      </c>
      <c r="K47" s="4">
        <f>$L$46*H47</f>
        <v>18</v>
      </c>
      <c r="L47" s="5">
        <f>I47*K47</f>
        <v>520.75980000000004</v>
      </c>
    </row>
    <row r="48" spans="1:20">
      <c r="A48" s="4">
        <v>2</v>
      </c>
      <c r="B48" s="4"/>
      <c r="C48" s="4" t="s">
        <v>119</v>
      </c>
      <c r="D48" s="4"/>
      <c r="E48" s="4"/>
      <c r="F48" s="4"/>
      <c r="G48" s="4"/>
      <c r="H48" s="4">
        <v>1</v>
      </c>
      <c r="I48" s="5">
        <f>101.75*1.21</f>
        <v>123.11749999999999</v>
      </c>
      <c r="J48" s="5">
        <f t="shared" ref="J48:J52" si="3">I48*H48</f>
        <v>123.11749999999999</v>
      </c>
      <c r="K48" s="4">
        <f t="shared" ref="K48:K52" si="4">$L$46*H48</f>
        <v>18</v>
      </c>
      <c r="L48" s="5">
        <f t="shared" ref="L48:L52" si="5">I48*K48</f>
        <v>2216.1149999999998</v>
      </c>
    </row>
    <row r="49" spans="1:18">
      <c r="A49" s="4">
        <v>3</v>
      </c>
      <c r="B49" s="4"/>
      <c r="C49" s="4" t="s">
        <v>120</v>
      </c>
      <c r="D49" s="4"/>
      <c r="E49" s="4"/>
      <c r="F49" s="4"/>
      <c r="G49" s="4"/>
      <c r="H49" s="4">
        <v>1</v>
      </c>
      <c r="I49" s="5">
        <f>68.94*1.21</f>
        <v>83.417400000000001</v>
      </c>
      <c r="J49" s="5">
        <f t="shared" si="3"/>
        <v>83.417400000000001</v>
      </c>
      <c r="K49" s="4">
        <f t="shared" si="4"/>
        <v>18</v>
      </c>
      <c r="L49" s="5">
        <f t="shared" si="5"/>
        <v>1501.5132000000001</v>
      </c>
    </row>
    <row r="50" spans="1:18">
      <c r="A50" s="4">
        <v>4</v>
      </c>
      <c r="B50" s="4"/>
      <c r="C50" s="4" t="s">
        <v>121</v>
      </c>
      <c r="D50" s="4"/>
      <c r="E50" s="4"/>
      <c r="F50" s="4"/>
      <c r="G50" s="4"/>
      <c r="H50" s="4">
        <v>1</v>
      </c>
      <c r="I50" s="5">
        <f>5.21*1.21</f>
        <v>6.3041</v>
      </c>
      <c r="J50" s="5">
        <f t="shared" si="3"/>
        <v>6.3041</v>
      </c>
      <c r="K50" s="4">
        <f t="shared" si="4"/>
        <v>18</v>
      </c>
      <c r="L50" s="5">
        <f t="shared" si="5"/>
        <v>113.4738</v>
      </c>
    </row>
    <row r="51" spans="1:18">
      <c r="A51" s="4">
        <v>5</v>
      </c>
      <c r="B51" s="4"/>
      <c r="C51" s="4" t="s">
        <v>122</v>
      </c>
      <c r="D51" s="4"/>
      <c r="E51" s="4"/>
      <c r="F51" s="4"/>
      <c r="G51" s="4"/>
      <c r="H51" s="4">
        <v>1</v>
      </c>
      <c r="I51" s="5">
        <f>18.38*1.21</f>
        <v>22.239799999999999</v>
      </c>
      <c r="J51" s="5">
        <f t="shared" si="3"/>
        <v>22.239799999999999</v>
      </c>
      <c r="K51" s="4">
        <f t="shared" si="4"/>
        <v>18</v>
      </c>
      <c r="L51" s="5">
        <f t="shared" si="5"/>
        <v>400.31639999999999</v>
      </c>
    </row>
    <row r="52" spans="1:18">
      <c r="A52" s="4">
        <v>6</v>
      </c>
      <c r="B52" s="4"/>
      <c r="C52" s="4" t="s">
        <v>123</v>
      </c>
      <c r="D52" s="4"/>
      <c r="E52" s="4"/>
      <c r="F52" s="4"/>
      <c r="G52" s="4"/>
      <c r="H52" s="4">
        <v>1</v>
      </c>
      <c r="I52" s="5">
        <f>11.49*1.21</f>
        <v>13.902900000000001</v>
      </c>
      <c r="J52" s="5">
        <f t="shared" si="3"/>
        <v>13.902900000000001</v>
      </c>
      <c r="K52" s="4">
        <f t="shared" si="4"/>
        <v>18</v>
      </c>
      <c r="L52" s="5">
        <f t="shared" si="5"/>
        <v>250.25220000000002</v>
      </c>
    </row>
    <row r="53" spans="1:18">
      <c r="A53" s="4"/>
      <c r="B53" s="4"/>
      <c r="C53" s="4"/>
      <c r="D53" s="4"/>
      <c r="E53" s="4"/>
      <c r="F53" s="4"/>
      <c r="G53" s="4"/>
      <c r="H53" s="4" t="s">
        <v>131</v>
      </c>
      <c r="I53" s="5"/>
      <c r="J53" s="16">
        <f>SUM(J47:J52)</f>
        <v>277.9128</v>
      </c>
      <c r="K53" s="4" t="s">
        <v>124</v>
      </c>
      <c r="L53" s="11">
        <f>SUM(L47:L52)</f>
        <v>5002.4303999999993</v>
      </c>
      <c r="M53" s="2"/>
    </row>
    <row r="54" spans="1:18">
      <c r="A54" s="23"/>
      <c r="B54" s="24"/>
      <c r="C54" s="24"/>
      <c r="D54" s="24"/>
      <c r="E54" s="24"/>
      <c r="F54" s="24"/>
      <c r="G54" s="24"/>
      <c r="H54" s="24"/>
      <c r="I54" s="25"/>
      <c r="J54" s="24"/>
      <c r="K54" s="24"/>
      <c r="L54" s="24"/>
    </row>
    <row r="55" spans="1:18" ht="23.25">
      <c r="A55" s="27" t="s">
        <v>125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8">
      <c r="A56" s="4" t="s">
        <v>110</v>
      </c>
      <c r="B56" s="4" t="s">
        <v>111</v>
      </c>
      <c r="C56" s="4" t="s">
        <v>0</v>
      </c>
      <c r="D56" s="4"/>
      <c r="E56" s="4" t="s">
        <v>112</v>
      </c>
      <c r="F56" s="4"/>
      <c r="G56" s="4"/>
      <c r="H56" s="21" t="s">
        <v>113</v>
      </c>
      <c r="I56" s="18" t="s">
        <v>133</v>
      </c>
      <c r="J56" s="18" t="s">
        <v>114</v>
      </c>
      <c r="K56" s="19" t="s">
        <v>128</v>
      </c>
      <c r="L56" s="20">
        <f>L2</f>
        <v>18</v>
      </c>
      <c r="O56" s="1"/>
      <c r="P56" s="1"/>
      <c r="Q56" s="1"/>
      <c r="R56" s="1"/>
    </row>
    <row r="57" spans="1:18">
      <c r="A57" s="4">
        <v>1</v>
      </c>
      <c r="B57" s="4"/>
      <c r="C57" s="4" t="s">
        <v>126</v>
      </c>
      <c r="D57" s="4"/>
      <c r="E57" s="4"/>
      <c r="F57" s="4"/>
      <c r="G57" s="4"/>
      <c r="H57" s="4">
        <v>1</v>
      </c>
      <c r="I57" s="5">
        <v>60</v>
      </c>
      <c r="J57" s="16">
        <f>H57*I57</f>
        <v>60</v>
      </c>
      <c r="K57" s="4">
        <f>$L$56*H57</f>
        <v>18</v>
      </c>
      <c r="L57" s="11">
        <f>I57*K57</f>
        <v>1080</v>
      </c>
      <c r="M57" s="2"/>
      <c r="O57" s="1"/>
      <c r="P57" s="3"/>
      <c r="Q57" s="1"/>
      <c r="R57" s="1"/>
    </row>
    <row r="58" spans="1:18">
      <c r="O58" s="1"/>
      <c r="P58" s="3"/>
      <c r="Q58" s="1"/>
      <c r="R58" s="1"/>
    </row>
    <row r="59" spans="1:18" ht="23.25">
      <c r="A59" s="28" t="s">
        <v>132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O59" s="1"/>
      <c r="P59" s="3"/>
      <c r="Q59" s="1"/>
      <c r="R59" s="1"/>
    </row>
    <row r="60" spans="1:18">
      <c r="A60" s="4"/>
      <c r="B60" s="4"/>
      <c r="C60" s="4"/>
      <c r="D60" s="4"/>
      <c r="E60" s="4"/>
      <c r="F60" s="4"/>
      <c r="G60" s="4"/>
      <c r="H60" s="21" t="s">
        <v>113</v>
      </c>
      <c r="I60" s="18"/>
      <c r="J60" s="18" t="s">
        <v>114</v>
      </c>
      <c r="K60" s="19" t="s">
        <v>128</v>
      </c>
      <c r="L60" s="20">
        <f>L2</f>
        <v>18</v>
      </c>
      <c r="O60" s="1"/>
      <c r="P60" s="3"/>
      <c r="Q60" s="1"/>
      <c r="R60" s="1"/>
    </row>
    <row r="61" spans="1:18">
      <c r="A61" s="4"/>
      <c r="B61" s="4"/>
      <c r="C61" s="4"/>
      <c r="D61" s="4"/>
      <c r="E61" s="4"/>
      <c r="F61" s="4"/>
      <c r="G61" s="4"/>
      <c r="H61" s="4">
        <v>1</v>
      </c>
      <c r="I61" s="5"/>
      <c r="J61" s="5">
        <f>$J$36+$J$43+$J$53+$J$57</f>
        <v>575.97280000000001</v>
      </c>
      <c r="K61" s="4">
        <f>L60</f>
        <v>18</v>
      </c>
      <c r="L61" s="15">
        <f>J61*K61</f>
        <v>10367.510399999999</v>
      </c>
      <c r="O61" s="1"/>
      <c r="P61" s="1"/>
      <c r="Q61" s="1"/>
      <c r="R61" s="1"/>
    </row>
    <row r="62" spans="1:18">
      <c r="H62" s="22"/>
      <c r="I62" s="22"/>
      <c r="J62" s="22"/>
      <c r="K62" s="22"/>
      <c r="L62" s="3"/>
    </row>
    <row r="64" spans="1:18">
      <c r="L64" s="3"/>
      <c r="P64" s="2"/>
    </row>
  </sheetData>
  <mergeCells count="5">
    <mergeCell ref="A1:L1"/>
    <mergeCell ref="A38:L38"/>
    <mergeCell ref="A45:L45"/>
    <mergeCell ref="A55:L55"/>
    <mergeCell ref="A59:L5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2"/>
  <sheetViews>
    <sheetView zoomScale="80" zoomScaleNormal="80" workbookViewId="0">
      <selection activeCell="H18" sqref="H18"/>
    </sheetView>
  </sheetViews>
  <sheetFormatPr defaultRowHeight="15"/>
  <cols>
    <col min="1" max="1" width="6.5703125" style="31" bestFit="1" customWidth="1"/>
    <col min="2" max="2" width="14.28515625" style="31" bestFit="1" customWidth="1"/>
    <col min="3" max="3" width="18.140625" style="31" bestFit="1" customWidth="1"/>
    <col min="4" max="4" width="1.28515625" style="31" customWidth="1"/>
    <col min="5" max="5" width="11.7109375" style="31" bestFit="1" customWidth="1"/>
    <col min="6" max="6" width="9.5703125" style="31" bestFit="1" customWidth="1"/>
    <col min="7" max="7" width="1.85546875" style="31" customWidth="1"/>
    <col min="8" max="8" width="18.85546875" style="31" bestFit="1" customWidth="1"/>
    <col min="9" max="9" width="16.28515625" style="31" bestFit="1" customWidth="1"/>
    <col min="10" max="10" width="15.7109375" style="31" bestFit="1" customWidth="1"/>
    <col min="11" max="11" width="19.85546875" style="31" bestFit="1" customWidth="1"/>
    <col min="12" max="12" width="12.28515625" style="31" bestFit="1" customWidth="1"/>
    <col min="13" max="13" width="11.28515625" style="30" bestFit="1" customWidth="1"/>
    <col min="14" max="14" width="9.140625" style="30"/>
    <col min="15" max="15" width="14.140625" style="30" bestFit="1" customWidth="1"/>
    <col min="16" max="16" width="12.85546875" style="30" bestFit="1" customWidth="1"/>
    <col min="17" max="19" width="9.140625" style="30"/>
    <col min="20" max="20" width="9.7109375" style="30" bestFit="1" customWidth="1"/>
    <col min="21" max="16384" width="9.140625" style="30"/>
  </cols>
  <sheetData>
    <row r="1" spans="1:12" ht="23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H2" s="32"/>
      <c r="I2" s="32"/>
      <c r="J2" s="32"/>
      <c r="K2" s="32"/>
    </row>
    <row r="3" spans="1:12">
      <c r="H3" s="32"/>
      <c r="I3" s="32"/>
      <c r="J3" s="32"/>
      <c r="K3" s="32"/>
    </row>
    <row r="4" spans="1:12">
      <c r="H4" s="32"/>
      <c r="I4" s="32"/>
      <c r="J4" s="32"/>
      <c r="K4" s="32"/>
    </row>
    <row r="5" spans="1:12">
      <c r="H5" s="32"/>
      <c r="I5" s="32"/>
      <c r="J5" s="32"/>
      <c r="K5" s="32"/>
    </row>
    <row r="6" spans="1:12">
      <c r="H6" s="32"/>
      <c r="I6" s="32"/>
      <c r="J6" s="32"/>
      <c r="K6" s="32"/>
    </row>
    <row r="7" spans="1:12">
      <c r="H7" s="32"/>
      <c r="I7" s="32"/>
      <c r="J7" s="32"/>
      <c r="K7" s="32"/>
    </row>
    <row r="8" spans="1:12">
      <c r="H8" s="32"/>
      <c r="I8" s="32"/>
      <c r="J8" s="32"/>
      <c r="K8" s="32"/>
    </row>
    <row r="9" spans="1:12">
      <c r="H9" s="32"/>
      <c r="I9" s="32"/>
      <c r="J9" s="32"/>
      <c r="K9" s="32"/>
    </row>
    <row r="10" spans="1:12">
      <c r="H10" s="32"/>
      <c r="I10" s="32"/>
      <c r="J10" s="32"/>
      <c r="K10" s="32"/>
    </row>
    <row r="11" spans="1:12">
      <c r="H11" s="32"/>
      <c r="I11" s="32"/>
      <c r="J11" s="32"/>
      <c r="K11" s="32"/>
    </row>
    <row r="12" spans="1:12">
      <c r="H12" s="32"/>
      <c r="I12" s="32"/>
      <c r="J12" s="32"/>
      <c r="K12" s="32"/>
    </row>
    <row r="13" spans="1:12">
      <c r="H13" s="32"/>
      <c r="J13" s="32"/>
      <c r="K13" s="32"/>
    </row>
    <row r="14" spans="1:12">
      <c r="H14" s="32"/>
      <c r="I14" s="32"/>
      <c r="J14" s="32"/>
      <c r="K14" s="32"/>
    </row>
    <row r="15" spans="1:12">
      <c r="H15" s="32"/>
      <c r="I15" s="32"/>
      <c r="J15" s="32"/>
      <c r="K15" s="32"/>
    </row>
    <row r="16" spans="1:12">
      <c r="H16" s="32"/>
      <c r="I16" s="32"/>
      <c r="J16" s="32"/>
      <c r="K16" s="32"/>
    </row>
    <row r="17" spans="1:1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</row>
    <row r="18" spans="1:11">
      <c r="H18" s="32"/>
      <c r="I18" s="32"/>
      <c r="J18" s="32"/>
      <c r="K18" s="32"/>
    </row>
    <row r="19" spans="1:11">
      <c r="H19" s="32"/>
      <c r="I19" s="32"/>
      <c r="J19" s="32"/>
      <c r="K19" s="32"/>
    </row>
    <row r="20" spans="1:11">
      <c r="H20" s="32"/>
      <c r="I20" s="32"/>
      <c r="J20" s="32"/>
      <c r="K20" s="32"/>
    </row>
    <row r="21" spans="1:11">
      <c r="H21" s="32"/>
      <c r="I21" s="32"/>
      <c r="J21" s="32"/>
      <c r="K21" s="32"/>
    </row>
    <row r="22" spans="1:11">
      <c r="H22" s="32"/>
      <c r="I22" s="32"/>
      <c r="J22" s="32"/>
      <c r="K22" s="32"/>
    </row>
    <row r="23" spans="1:11">
      <c r="H23" s="32"/>
      <c r="I23" s="32"/>
      <c r="J23" s="32"/>
      <c r="K23" s="32"/>
    </row>
    <row r="24" spans="1:11">
      <c r="H24" s="32"/>
      <c r="I24" s="32"/>
      <c r="J24" s="32"/>
      <c r="K24" s="32"/>
    </row>
    <row r="25" spans="1:11">
      <c r="H25" s="32"/>
      <c r="I25" s="32"/>
      <c r="J25" s="32"/>
      <c r="K25" s="32"/>
    </row>
    <row r="26" spans="1:11">
      <c r="H26" s="32"/>
      <c r="I26" s="32"/>
      <c r="J26" s="32"/>
      <c r="K26" s="32"/>
    </row>
    <row r="27" spans="1:11">
      <c r="H27" s="32"/>
      <c r="I27" s="32"/>
      <c r="J27" s="32"/>
      <c r="K27" s="32"/>
    </row>
    <row r="28" spans="1:11">
      <c r="H28" s="32"/>
      <c r="I28" s="32"/>
      <c r="J28" s="32"/>
      <c r="K28" s="32"/>
    </row>
    <row r="29" spans="1:11">
      <c r="J29" s="32"/>
      <c r="K29" s="32"/>
    </row>
    <row r="30" spans="1:11">
      <c r="J30" s="32"/>
      <c r="K30" s="32"/>
    </row>
    <row r="31" spans="1:11">
      <c r="J31" s="32"/>
      <c r="K31" s="32"/>
    </row>
    <row r="32" spans="1:11">
      <c r="J32" s="32"/>
      <c r="K32" s="32"/>
    </row>
    <row r="33" spans="1:12">
      <c r="J33" s="32"/>
      <c r="K33" s="32"/>
    </row>
    <row r="34" spans="1:12">
      <c r="J34" s="32"/>
      <c r="K34" s="32"/>
    </row>
    <row r="38" spans="1:12" ht="23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>
      <c r="I39" s="32"/>
      <c r="J39" s="32"/>
      <c r="K39" s="32"/>
    </row>
    <row r="45" spans="1:12" ht="23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>
      <c r="I46" s="32"/>
      <c r="J46" s="32"/>
      <c r="K46" s="32"/>
    </row>
    <row r="54" spans="1:18">
      <c r="A54" s="34"/>
    </row>
    <row r="55" spans="1:18" ht="23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8">
      <c r="I56" s="32"/>
      <c r="J56" s="32"/>
      <c r="K56" s="32"/>
      <c r="O56" s="31"/>
      <c r="P56" s="31"/>
      <c r="Q56" s="31"/>
      <c r="R56" s="31"/>
    </row>
    <row r="57" spans="1:18">
      <c r="O57" s="31"/>
      <c r="P57" s="31"/>
      <c r="Q57" s="31"/>
      <c r="R57" s="31"/>
    </row>
    <row r="58" spans="1:18">
      <c r="O58" s="31"/>
      <c r="P58" s="31"/>
      <c r="Q58" s="31"/>
      <c r="R58" s="31"/>
    </row>
    <row r="59" spans="1:18" ht="23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O59" s="31"/>
      <c r="P59" s="31"/>
      <c r="Q59" s="31"/>
      <c r="R59" s="31"/>
    </row>
    <row r="60" spans="1:18">
      <c r="I60" s="32"/>
      <c r="J60" s="32"/>
      <c r="K60" s="32"/>
      <c r="O60" s="31"/>
      <c r="P60" s="31"/>
      <c r="Q60" s="31"/>
      <c r="R60" s="31"/>
    </row>
    <row r="61" spans="1:18">
      <c r="O61" s="31"/>
      <c r="P61" s="31"/>
      <c r="Q61" s="31"/>
      <c r="R61" s="31"/>
    </row>
    <row r="62" spans="1:18">
      <c r="H62" s="36"/>
      <c r="I62" s="36"/>
      <c r="J62" s="36"/>
      <c r="K62" s="36"/>
    </row>
  </sheetData>
  <mergeCells count="5">
    <mergeCell ref="A55:L55"/>
    <mergeCell ref="A1:L1"/>
    <mergeCell ref="A38:L38"/>
    <mergeCell ref="A45:L45"/>
    <mergeCell ref="A59:L59"/>
  </mergeCells>
  <pageMargins left="0.70866141732283472" right="0.70866141732283472" top="0.78740157480314965" bottom="0.78740157480314965" header="0.31496062992125984" footer="0.31496062992125984"/>
  <pageSetup paperSize="9" scale="9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Vývojová deska pro PANSKOU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Zdenda</dc:creator>
  <cp:lastModifiedBy>Zdenda</cp:lastModifiedBy>
  <cp:lastPrinted>2014-03-13T16:11:28Z</cp:lastPrinted>
  <dcterms:created xsi:type="dcterms:W3CDTF">2014-01-31T19:48:47Z</dcterms:created>
  <dcterms:modified xsi:type="dcterms:W3CDTF">2014-03-13T16:33:42Z</dcterms:modified>
</cp:coreProperties>
</file>